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s\Collections numériques SPCL\Mesures et incertitudes\Activités élève\ONDES_Diffraction\MAJ Tristan\"/>
    </mc:Choice>
  </mc:AlternateContent>
  <xr:revisionPtr revIDLastSave="0" documentId="13_ncr:1_{89228B82-F49B-403E-A911-412FF69CF25B}" xr6:coauthVersionLast="47" xr6:coauthVersionMax="47" xr10:uidLastSave="{00000000-0000-0000-0000-000000000000}"/>
  <bookViews>
    <workbookView xWindow="-108" yWindow="-108" windowWidth="23256" windowHeight="12456" xr2:uid="{9B67D603-652A-4913-89F0-E0BE8CA8D7C6}"/>
  </bookViews>
  <sheets>
    <sheet name="Grandeurs constantes" sheetId="3" r:id="rId1"/>
    <sheet name="Résultats de mesures" sheetId="4" r:id="rId2"/>
    <sheet name="Eval incertitudes" sheetId="5" r:id="rId3"/>
    <sheet name="Analyse des résultats" sheetId="6" r:id="rId4"/>
  </sheets>
  <definedNames>
    <definedName name="D">'Grandeurs constantes'!$D$8</definedName>
    <definedName name="lambda">'Grandeurs constantes'!$D$6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9" i="6" l="1"/>
  <c r="T10" i="6"/>
  <c r="T11" i="6"/>
  <c r="T12" i="6"/>
  <c r="T13" i="6"/>
  <c r="T14" i="6"/>
  <c r="T15" i="6"/>
  <c r="T16" i="6"/>
  <c r="T17" i="6"/>
  <c r="T18" i="6"/>
  <c r="T19" i="6"/>
  <c r="T8" i="6"/>
  <c r="G13" i="5"/>
  <c r="G14" i="5"/>
  <c r="G15" i="5"/>
  <c r="G16" i="5"/>
  <c r="G17" i="5"/>
  <c r="G18" i="5"/>
  <c r="G19" i="5"/>
  <c r="G20" i="5"/>
  <c r="G21" i="5"/>
  <c r="G22" i="5"/>
  <c r="G23" i="5"/>
  <c r="G12" i="5"/>
  <c r="F13" i="5"/>
  <c r="F14" i="5"/>
  <c r="F15" i="5"/>
  <c r="F16" i="5"/>
  <c r="F17" i="5"/>
  <c r="F18" i="5"/>
  <c r="F19" i="5"/>
  <c r="F20" i="5"/>
  <c r="F21" i="5"/>
  <c r="F22" i="5"/>
  <c r="F23" i="5"/>
  <c r="F12" i="5"/>
  <c r="J7" i="6"/>
  <c r="E13" i="5" l="1"/>
  <c r="E14" i="5"/>
  <c r="E15" i="5"/>
  <c r="E16" i="5"/>
  <c r="E17" i="5"/>
  <c r="E18" i="5"/>
  <c r="E19" i="5"/>
  <c r="E20" i="5"/>
  <c r="E21" i="5"/>
  <c r="E22" i="5"/>
  <c r="E23" i="5"/>
  <c r="E12" i="5"/>
  <c r="H13" i="5"/>
  <c r="H14" i="5"/>
  <c r="H15" i="5"/>
  <c r="H16" i="5"/>
  <c r="H17" i="5"/>
  <c r="H18" i="5"/>
  <c r="H19" i="5"/>
  <c r="H20" i="5"/>
  <c r="H21" i="5"/>
  <c r="H22" i="5"/>
  <c r="H23" i="5"/>
  <c r="H12" i="5"/>
  <c r="B13" i="5"/>
  <c r="B14" i="5"/>
  <c r="B15" i="5"/>
  <c r="B16" i="5"/>
  <c r="B17" i="5"/>
  <c r="B18" i="5"/>
  <c r="B19" i="5"/>
  <c r="B20" i="5"/>
  <c r="B21" i="5"/>
  <c r="B22" i="5"/>
  <c r="B23" i="5"/>
  <c r="B12" i="5"/>
  <c r="C13" i="5"/>
  <c r="C14" i="5"/>
  <c r="C15" i="5"/>
  <c r="C16" i="5"/>
  <c r="C17" i="5"/>
  <c r="D17" i="5" s="1"/>
  <c r="C18" i="5"/>
  <c r="D18" i="5" s="1"/>
  <c r="C19" i="5"/>
  <c r="C20" i="5"/>
  <c r="C21" i="5"/>
  <c r="C22" i="5"/>
  <c r="C23" i="5"/>
  <c r="C12" i="5"/>
  <c r="I13" i="5" l="1"/>
  <c r="I21" i="5"/>
  <c r="I17" i="5"/>
  <c r="I12" i="5"/>
  <c r="I20" i="5"/>
  <c r="I19" i="5"/>
  <c r="I18" i="5"/>
  <c r="I16" i="5"/>
  <c r="I15" i="5"/>
  <c r="I14" i="5"/>
  <c r="I23" i="5"/>
  <c r="I22" i="5"/>
  <c r="D15" i="5"/>
  <c r="D21" i="5"/>
  <c r="D12" i="5"/>
  <c r="D20" i="5"/>
  <c r="D19" i="5"/>
  <c r="D22" i="5"/>
  <c r="D13" i="5"/>
  <c r="D23" i="5"/>
  <c r="D16" i="5"/>
  <c r="D14" i="5"/>
  <c r="K8" i="6" l="1" a="1"/>
  <c r="I7" i="6"/>
  <c r="H7" i="6"/>
  <c r="G7" i="6"/>
  <c r="F7" i="6"/>
  <c r="E7" i="6"/>
  <c r="D7" i="6"/>
  <c r="C7" i="6"/>
  <c r="B7" i="6"/>
  <c r="E8" i="6" l="1"/>
  <c r="F8" i="6"/>
  <c r="G8" i="6"/>
  <c r="H8" i="6"/>
  <c r="K8" i="6"/>
  <c r="F9" i="6" l="1"/>
  <c r="E9" i="6"/>
  <c r="H9" i="6"/>
  <c r="G9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<sst xmlns="http://schemas.openxmlformats.org/spreadsheetml/2006/main" count="60" uniqueCount="43">
  <si>
    <t>m</t>
  </si>
  <si>
    <r>
      <t xml:space="preserve">Distance fente - écran : </t>
    </r>
    <r>
      <rPr>
        <i/>
        <sz val="11"/>
        <color theme="0"/>
        <rFont val="Aptos"/>
        <family val="2"/>
      </rPr>
      <t>D</t>
    </r>
    <r>
      <rPr>
        <sz val="11"/>
        <color theme="0"/>
        <rFont val="Aptos"/>
        <family val="2"/>
      </rPr>
      <t xml:space="preserve"> = </t>
    </r>
  </si>
  <si>
    <r>
      <t xml:space="preserve">Longueur d'onde du faisceau laser </t>
    </r>
    <r>
      <rPr>
        <sz val="11"/>
        <color theme="0"/>
        <rFont val="Aptos Narrow"/>
        <family val="2"/>
      </rPr>
      <t>λ</t>
    </r>
    <r>
      <rPr>
        <sz val="11"/>
        <color theme="0"/>
        <rFont val="Aptos"/>
        <family val="2"/>
      </rPr>
      <t xml:space="preserve"> =</t>
    </r>
  </si>
  <si>
    <t>Grandeurs constantes pendant l'expérience</t>
  </si>
  <si>
    <t>Résultats de mesures</t>
  </si>
  <si>
    <t>fente n°</t>
  </si>
  <si>
    <r>
      <rPr>
        <i/>
        <sz val="11"/>
        <color theme="0"/>
        <rFont val="Aptos"/>
        <family val="2"/>
      </rPr>
      <t>a</t>
    </r>
    <r>
      <rPr>
        <vertAlign val="subscript"/>
        <sz val="11"/>
        <color theme="0"/>
        <rFont val="Aptos"/>
        <family val="2"/>
      </rPr>
      <t>fabricant</t>
    </r>
    <r>
      <rPr>
        <sz val="11"/>
        <color theme="0"/>
        <rFont val="Aptos"/>
        <family val="2"/>
      </rPr>
      <t xml:space="preserve"> (m)</t>
    </r>
  </si>
  <si>
    <t>largeur de la fente annoncée par le fabricant</t>
  </si>
  <si>
    <t>largeur de la tache centrale mesurée</t>
  </si>
  <si>
    <r>
      <rPr>
        <i/>
        <sz val="11"/>
        <color theme="0"/>
        <rFont val="Aptos"/>
        <family val="2"/>
      </rPr>
      <t>L</t>
    </r>
    <r>
      <rPr>
        <sz val="11"/>
        <color theme="0"/>
        <rFont val="Aptos"/>
        <family val="2"/>
      </rPr>
      <t xml:space="preserve"> (en m)</t>
    </r>
  </si>
  <si>
    <t>tolérance sur le repérage du</t>
  </si>
  <si>
    <t>centre des extinctions (en m)</t>
  </si>
  <si>
    <r>
      <rPr>
        <i/>
        <sz val="11"/>
        <color theme="0"/>
        <rFont val="Aptos"/>
        <family val="2"/>
      </rPr>
      <t>a</t>
    </r>
    <r>
      <rPr>
        <vertAlign val="subscript"/>
        <sz val="11"/>
        <color theme="0"/>
        <rFont val="Aptos"/>
        <family val="2"/>
      </rPr>
      <t>mesurée</t>
    </r>
    <r>
      <rPr>
        <sz val="11"/>
        <color theme="0"/>
        <rFont val="Aptos"/>
        <family val="2"/>
      </rPr>
      <t xml:space="preserve"> (m)</t>
    </r>
  </si>
  <si>
    <t>largeur de la fente déduite des mesures</t>
  </si>
  <si>
    <t>écart entre la valeur déduite des mesures et celle annoncée par le fabricant</t>
  </si>
  <si>
    <r>
      <rPr>
        <i/>
        <sz val="11"/>
        <color theme="0"/>
        <rFont val="Aptos"/>
        <family val="2"/>
      </rPr>
      <t>|a</t>
    </r>
    <r>
      <rPr>
        <vertAlign val="subscript"/>
        <sz val="11"/>
        <color theme="0"/>
        <rFont val="Aptos"/>
        <family val="2"/>
      </rPr>
      <t>mesurée</t>
    </r>
    <r>
      <rPr>
        <sz val="11"/>
        <color theme="0"/>
        <rFont val="Aptos"/>
        <family val="2"/>
      </rPr>
      <t xml:space="preserve"> – </t>
    </r>
    <r>
      <rPr>
        <i/>
        <sz val="11"/>
        <color theme="0"/>
        <rFont val="Aptos"/>
        <family val="2"/>
      </rPr>
      <t>a</t>
    </r>
    <r>
      <rPr>
        <vertAlign val="subscript"/>
        <sz val="11"/>
        <color theme="0"/>
        <rFont val="Aptos"/>
        <family val="2"/>
      </rPr>
      <t>fabricant</t>
    </r>
    <r>
      <rPr>
        <sz val="11"/>
        <color theme="0"/>
        <rFont val="Aptos"/>
        <family val="2"/>
      </rPr>
      <t>|</t>
    </r>
  </si>
  <si>
    <t>Sources d'erreur et évaluation des incertitudes</t>
  </si>
  <si>
    <t xml:space="preserve">largeur à mi-hauteur du pic dans  la répartition spectrale : </t>
  </si>
  <si>
    <r>
      <t>u(</t>
    </r>
    <r>
      <rPr>
        <sz val="11"/>
        <color theme="0"/>
        <rFont val="Aptos Narrow"/>
        <family val="2"/>
      </rPr>
      <t>λ</t>
    </r>
    <r>
      <rPr>
        <sz val="11"/>
        <color theme="0"/>
        <rFont val="Aptos"/>
        <family val="2"/>
      </rPr>
      <t>)
en m</t>
    </r>
  </si>
  <si>
    <r>
      <t>u</t>
    </r>
    <r>
      <rPr>
        <vertAlign val="subscript"/>
        <sz val="11"/>
        <color theme="0"/>
        <rFont val="Aptos"/>
        <family val="2"/>
      </rPr>
      <t>tol</t>
    </r>
    <r>
      <rPr>
        <sz val="11"/>
        <color theme="0"/>
        <rFont val="Aptos"/>
        <family val="2"/>
      </rPr>
      <t>(L) 
en m</t>
    </r>
  </si>
  <si>
    <r>
      <t xml:space="preserve">demi-graduation de l'instrument utilisé pour mesurer </t>
    </r>
    <r>
      <rPr>
        <i/>
        <sz val="11"/>
        <color theme="0"/>
        <rFont val="Aptos"/>
        <family val="2"/>
      </rPr>
      <t>L</t>
    </r>
    <r>
      <rPr>
        <sz val="11"/>
        <color theme="0"/>
        <rFont val="Aptos"/>
        <family val="2"/>
      </rPr>
      <t xml:space="preserve"> : </t>
    </r>
  </si>
  <si>
    <r>
      <t>u</t>
    </r>
    <r>
      <rPr>
        <vertAlign val="subscript"/>
        <sz val="11"/>
        <color theme="0"/>
        <rFont val="Aptos"/>
        <family val="2"/>
      </rPr>
      <t>grad</t>
    </r>
    <r>
      <rPr>
        <sz val="11"/>
        <color theme="0"/>
        <rFont val="Aptos"/>
        <family val="2"/>
      </rPr>
      <t>(L)
en m</t>
    </r>
  </si>
  <si>
    <r>
      <t xml:space="preserve">demi-étendue des valeurs possibles de </t>
    </r>
    <r>
      <rPr>
        <i/>
        <sz val="11"/>
        <color theme="0"/>
        <rFont val="Aptos"/>
        <family val="2"/>
      </rPr>
      <t>D</t>
    </r>
    <r>
      <rPr>
        <sz val="11"/>
        <color theme="0"/>
        <rFont val="Aptos"/>
        <family val="2"/>
      </rPr>
      <t xml:space="preserve"> : </t>
    </r>
  </si>
  <si>
    <r>
      <t>u(</t>
    </r>
    <r>
      <rPr>
        <i/>
        <sz val="11"/>
        <color theme="0"/>
        <rFont val="Aptos"/>
        <family val="2"/>
      </rPr>
      <t>a</t>
    </r>
    <r>
      <rPr>
        <vertAlign val="subscript"/>
        <sz val="11"/>
        <color theme="0"/>
        <rFont val="Aptos"/>
        <family val="2"/>
      </rPr>
      <t>mesurée</t>
    </r>
    <r>
      <rPr>
        <sz val="11"/>
        <color theme="0"/>
        <rFont val="Aptos"/>
        <family val="2"/>
      </rPr>
      <t>)
en m</t>
    </r>
  </si>
  <si>
    <r>
      <t>u(</t>
    </r>
    <r>
      <rPr>
        <i/>
        <sz val="11"/>
        <color theme="0"/>
        <rFont val="Aptos"/>
        <family val="2"/>
      </rPr>
      <t>D</t>
    </r>
    <r>
      <rPr>
        <sz val="11"/>
        <color theme="0"/>
        <rFont val="Aptos"/>
        <family val="2"/>
      </rPr>
      <t>)
en m</t>
    </r>
  </si>
  <si>
    <t xml:space="preserve">"poids" relatifs des sources d'erreur : </t>
  </si>
  <si>
    <t xml:space="preserve">incertitudes relatives : </t>
  </si>
  <si>
    <t>n°</t>
  </si>
  <si>
    <t>a_fab</t>
  </si>
  <si>
    <t>a_mes</t>
  </si>
  <si>
    <t>écart</t>
  </si>
  <si>
    <t>u_tol(L)</t>
  </si>
  <si>
    <t>u_grad(L)</t>
  </si>
  <si>
    <t>u(D)</t>
  </si>
  <si>
    <t>u</t>
  </si>
  <si>
    <t>L</t>
  </si>
  <si>
    <t>repérage
extinction</t>
  </si>
  <si>
    <t>graduation
mesure de L</t>
  </si>
  <si>
    <t>mesure de D</t>
  </si>
  <si>
    <r>
      <t xml:space="preserve">valeur de </t>
    </r>
    <r>
      <rPr>
        <sz val="11"/>
        <color theme="0"/>
        <rFont val="Aptos Narrow"/>
        <family val="2"/>
      </rPr>
      <t>λ</t>
    </r>
  </si>
  <si>
    <r>
      <t>u(</t>
    </r>
    <r>
      <rPr>
        <i/>
        <sz val="11"/>
        <color theme="0"/>
        <rFont val="Aptos"/>
        <family val="2"/>
      </rPr>
      <t>a</t>
    </r>
    <r>
      <rPr>
        <vertAlign val="subscript"/>
        <sz val="11"/>
        <color theme="0"/>
        <rFont val="Aptos"/>
        <family val="2"/>
      </rPr>
      <t>mesurée</t>
    </r>
    <r>
      <rPr>
        <sz val="11"/>
        <color theme="0"/>
        <rFont val="Aptos"/>
        <family val="2"/>
      </rPr>
      <t>)</t>
    </r>
  </si>
  <si>
    <r>
      <t>u(</t>
    </r>
    <r>
      <rPr>
        <sz val="11"/>
        <color theme="0" tint="-0.249977111117893"/>
        <rFont val="Aptos Narrow"/>
        <family val="2"/>
      </rPr>
      <t>λ</t>
    </r>
    <r>
      <rPr>
        <sz val="11"/>
        <color theme="0" tint="-0.249977111117893"/>
        <rFont val="Aptos"/>
        <family val="2"/>
      </rPr>
      <t>)</t>
    </r>
  </si>
  <si>
    <t>Analyse des résultats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</si>
</sst>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000"/>
    <numFmt numFmtId="168" formatCode="0.0%"/>
  </numFmts>
  <fonts count="12" x14ac:knownFonts="1">
    <font>
      <sz val="11"/>
      <color theme="1"/>
      <name val="Calibri"/>
      <family val="2"/>
      <scheme val="minor"/>
    </font>
    <font>
      <sz val="18"/>
      <color theme="1"/>
      <name val="Aptos Light"/>
      <family val="2"/>
    </font>
    <font>
      <sz val="11"/>
      <color theme="1"/>
      <name val="Aptos"/>
      <family val="2"/>
    </font>
    <font>
      <sz val="11"/>
      <color theme="0"/>
      <name val="Aptos"/>
      <family val="2"/>
    </font>
    <font>
      <b/>
      <sz val="11"/>
      <color theme="1"/>
      <name val="Aptos"/>
      <family val="2"/>
    </font>
    <font>
      <vertAlign val="subscript"/>
      <sz val="11"/>
      <color theme="0"/>
      <name val="Aptos"/>
      <family val="2"/>
    </font>
    <font>
      <sz val="11"/>
      <color theme="0"/>
      <name val="Aptos Narrow"/>
      <family val="2"/>
    </font>
    <font>
      <i/>
      <sz val="11"/>
      <color theme="0"/>
      <name val="Aptos"/>
      <family val="2"/>
    </font>
    <font>
      <sz val="8"/>
      <color theme="0"/>
      <name val="Aptos Light"/>
      <family val="2"/>
    </font>
    <font>
      <b/>
      <sz val="14"/>
      <color theme="1"/>
      <name val="Aptos"/>
      <family val="2"/>
    </font>
    <font>
      <sz val="11"/>
      <color theme="0" tint="-0.249977111117893"/>
      <name val="Aptos"/>
      <family val="2"/>
    </font>
    <font>
      <sz val="11"/>
      <color theme="0" tint="-0.249977111117893"/>
      <name val="Aptos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3" fillId="7" borderId="0" xfId="0" applyFont="1" applyFill="1" applyAlignment="1">
      <alignment horizontal="right" vertical="center"/>
    </xf>
    <xf numFmtId="0" fontId="1" fillId="2" borderId="0" xfId="0" applyNumberFormat="1" applyFont="1" applyFill="1" applyAlignment="1">
      <alignment horizontal="left" vertical="center"/>
    </xf>
    <xf numFmtId="0" fontId="1" fillId="2" borderId="0" xfId="0" applyNumberFormat="1" applyFont="1" applyFill="1" applyAlignment="1">
      <alignment vertical="center"/>
    </xf>
    <xf numFmtId="0" fontId="3" fillId="4" borderId="0" xfId="0" applyFont="1" applyFill="1" applyAlignment="1">
      <alignment horizontal="right" vertical="center"/>
    </xf>
    <xf numFmtId="0" fontId="2" fillId="3" borderId="1" xfId="0" applyFont="1" applyFill="1" applyBorder="1" applyAlignment="1">
      <alignment horizontal="center"/>
    </xf>
    <xf numFmtId="11" fontId="2" fillId="3" borderId="1" xfId="0" applyNumberFormat="1" applyFont="1" applyFill="1" applyBorder="1" applyAlignment="1">
      <alignment horizontal="center"/>
    </xf>
    <xf numFmtId="11" fontId="2" fillId="9" borderId="1" xfId="0" applyNumberFormat="1" applyFont="1" applyFill="1" applyBorder="1"/>
    <xf numFmtId="11" fontId="2" fillId="9" borderId="1" xfId="0" applyNumberFormat="1" applyFont="1" applyFill="1" applyBorder="1" applyAlignment="1">
      <alignment horizontal="center"/>
    </xf>
    <xf numFmtId="0" fontId="3" fillId="8" borderId="1" xfId="0" applyFont="1" applyFill="1" applyBorder="1" applyAlignment="1">
      <alignment horizontal="right"/>
    </xf>
    <xf numFmtId="0" fontId="3" fillId="4" borderId="1" xfId="0" applyFont="1" applyFill="1" applyBorder="1" applyAlignment="1">
      <alignment horizontal="right"/>
    </xf>
    <xf numFmtId="0" fontId="3" fillId="7" borderId="1" xfId="0" applyFont="1" applyFill="1" applyBorder="1" applyAlignment="1">
      <alignment horizontal="right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 wrapText="1"/>
    </xf>
    <xf numFmtId="0" fontId="8" fillId="5" borderId="3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 vertical="top" wrapText="1"/>
    </xf>
    <xf numFmtId="11" fontId="4" fillId="9" borderId="1" xfId="0" applyNumberFormat="1" applyFont="1" applyFill="1" applyBorder="1" applyAlignment="1">
      <alignment horizontal="center"/>
    </xf>
    <xf numFmtId="11" fontId="2" fillId="3" borderId="1" xfId="0" applyNumberFormat="1" applyFont="1" applyFill="1" applyBorder="1" applyAlignment="1">
      <alignment horizontal="center" vertical="center"/>
    </xf>
    <xf numFmtId="11" fontId="2" fillId="9" borderId="1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right"/>
    </xf>
    <xf numFmtId="11" fontId="10" fillId="2" borderId="0" xfId="0" applyNumberFormat="1" applyFont="1" applyFill="1"/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right"/>
    </xf>
    <xf numFmtId="0" fontId="10" fillId="2" borderId="0" xfId="0" applyFont="1" applyFill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1" fontId="10" fillId="2" borderId="0" xfId="0" applyNumberFormat="1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168" fontId="10" fillId="2" borderId="0" xfId="0" applyNumberFormat="1" applyFont="1" applyFill="1"/>
    <xf numFmtId="0" fontId="2" fillId="0" borderId="1" xfId="0" applyFont="1" applyFill="1" applyBorder="1" applyAlignment="1" applyProtection="1">
      <alignment horizontal="center"/>
      <protection locked="0"/>
    </xf>
    <xf numFmtId="166" fontId="2" fillId="0" borderId="1" xfId="0" applyNumberFormat="1" applyFont="1" applyFill="1" applyBorder="1" applyAlignment="1" applyProtection="1">
      <alignment horizontal="center"/>
      <protection locked="0"/>
    </xf>
    <xf numFmtId="11" fontId="2" fillId="0" borderId="1" xfId="0" applyNumberFormat="1" applyFont="1" applyFill="1" applyBorder="1" applyAlignment="1" applyProtection="1">
      <alignment horizontal="center"/>
      <protection locked="0"/>
    </xf>
    <xf numFmtId="11" fontId="2" fillId="0" borderId="0" xfId="0" applyNumberFormat="1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Poids relatifs des différentes sources d'erreur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'Analyse des résultats'!$E$5:$H$5</c:f>
              <c:strCache>
                <c:ptCount val="4"/>
                <c:pt idx="0">
                  <c:v>repérage
extinction</c:v>
                </c:pt>
                <c:pt idx="1">
                  <c:v>graduation
mesure de L</c:v>
                </c:pt>
                <c:pt idx="2">
                  <c:v>mesure de D</c:v>
                </c:pt>
                <c:pt idx="3">
                  <c:v>valeur de λ</c:v>
                </c:pt>
              </c:strCache>
            </c:strRef>
          </c:cat>
          <c:val>
            <c:numRef>
              <c:f>'Analyse des résultats'!$E$6:$H$6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0-997B-4D88-B86E-2668D23E546A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997B-4D88-B86E-2668D23E546A}"/>
              </c:ext>
            </c:extLst>
          </c:dPt>
          <c:dPt>
            <c:idx val="1"/>
            <c:invertIfNegative val="0"/>
            <c:bubble3D val="0"/>
            <c:spPr>
              <a:solidFill>
                <a:srgbClr val="FF339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97B-4D88-B86E-2668D23E546A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997B-4D88-B86E-2668D23E546A}"/>
              </c:ext>
            </c:extLst>
          </c:dPt>
          <c:dPt>
            <c:idx val="3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97B-4D88-B86E-2668D23E546A}"/>
              </c:ext>
            </c:extLst>
          </c:dPt>
          <c:cat>
            <c:strRef>
              <c:f>'Analyse des résultats'!$E$5:$H$5</c:f>
              <c:strCache>
                <c:ptCount val="4"/>
                <c:pt idx="0">
                  <c:v>repérage
extinction</c:v>
                </c:pt>
                <c:pt idx="1">
                  <c:v>graduation
mesure de L</c:v>
                </c:pt>
                <c:pt idx="2">
                  <c:v>mesure de D</c:v>
                </c:pt>
                <c:pt idx="3">
                  <c:v>valeur de λ</c:v>
                </c:pt>
              </c:strCache>
            </c:strRef>
          </c:cat>
          <c:val>
            <c:numRef>
              <c:f>'Analyse des résultats'!$E$9:$H$9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7B-4D88-B86E-2668D23E54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14400239"/>
        <c:axId val="1914415119"/>
      </c:barChart>
      <c:catAx>
        <c:axId val="1914400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14415119"/>
        <c:crosses val="autoZero"/>
        <c:auto val="1"/>
        <c:lblAlgn val="ctr"/>
        <c:lblOffset val="100"/>
        <c:noMultiLvlLbl val="0"/>
      </c:catAx>
      <c:valAx>
        <c:axId val="1914415119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144002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Comparaison écart / incertitude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A7C4-478A-8C8A-06FED202FFF3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7C4-478A-8C8A-06FED202FFF3}"/>
              </c:ext>
            </c:extLst>
          </c:dPt>
          <c:cat>
            <c:strRef>
              <c:f>('Analyse des résultats'!$D$5,'Analyse des résultats'!$I$5)</c:f>
              <c:strCache>
                <c:ptCount val="2"/>
                <c:pt idx="0">
                  <c:v>|amesurée – afabricant|</c:v>
                </c:pt>
                <c:pt idx="1">
                  <c:v>u(amesurée)</c:v>
                </c:pt>
              </c:strCache>
            </c:strRef>
          </c:cat>
          <c:val>
            <c:numRef>
              <c:f>('Analyse des résultats'!$D$7,'Analyse des résultats'!$I$7)</c:f>
              <c:numCache>
                <c:formatCode>0.00E+00</c:formatCode>
                <c:ptCount val="2"/>
                <c:pt idx="0">
                  <c:v>1.0000000000000001E-5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4-478A-8C8A-06FED202FFF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86191104"/>
        <c:axId val="1486191584"/>
      </c:barChart>
      <c:catAx>
        <c:axId val="148619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6191584"/>
        <c:crosses val="autoZero"/>
        <c:auto val="1"/>
        <c:lblAlgn val="ctr"/>
        <c:lblOffset val="100"/>
        <c:noMultiLvlLbl val="0"/>
      </c:catAx>
      <c:valAx>
        <c:axId val="1486191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6191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26" fmlaLink="$A$7" max="12" min="1" page="1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95373</xdr:colOff>
      <xdr:row>0</xdr:row>
      <xdr:rowOff>106680</xdr:rowOff>
    </xdr:from>
    <xdr:to>
      <xdr:col>0</xdr:col>
      <xdr:colOff>777240</xdr:colOff>
      <xdr:row>3</xdr:row>
      <xdr:rowOff>137160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985C429-5E99-4DB5-8ACB-FF106B5DE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373" y="106680"/>
          <a:ext cx="681867" cy="579120"/>
        </a:xfrm>
        <a:prstGeom prst="rect">
          <a:avLst/>
        </a:prstGeom>
      </xdr:spPr>
    </xdr:pic>
    <xdr:clientData/>
  </xdr:twoCellAnchor>
  <xdr:twoCellAnchor editAs="oneCell">
    <xdr:from>
      <xdr:col>5</xdr:col>
      <xdr:colOff>297180</xdr:colOff>
      <xdr:row>5</xdr:row>
      <xdr:rowOff>15240</xdr:rowOff>
    </xdr:from>
    <xdr:to>
      <xdr:col>16</xdr:col>
      <xdr:colOff>495400</xdr:colOff>
      <xdr:row>22</xdr:row>
      <xdr:rowOff>83059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22B11B59-D317-1ED1-AC97-7C9FD641F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9620" y="929640"/>
          <a:ext cx="8412580" cy="31767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95372</xdr:colOff>
      <xdr:row>0</xdr:row>
      <xdr:rowOff>106680</xdr:rowOff>
    </xdr:from>
    <xdr:to>
      <xdr:col>0</xdr:col>
      <xdr:colOff>775772</xdr:colOff>
      <xdr:row>3</xdr:row>
      <xdr:rowOff>137640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CDD453C-6693-49E6-B65E-753D0E5508A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372" y="106680"/>
          <a:ext cx="680400" cy="579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95372</xdr:colOff>
      <xdr:row>0</xdr:row>
      <xdr:rowOff>106680</xdr:rowOff>
    </xdr:from>
    <xdr:to>
      <xdr:col>0</xdr:col>
      <xdr:colOff>775772</xdr:colOff>
      <xdr:row>3</xdr:row>
      <xdr:rowOff>137640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28947C9-72B0-41C8-9BD2-DCE797E910C7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372" y="106680"/>
          <a:ext cx="680400" cy="5796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95372</xdr:colOff>
      <xdr:row>0</xdr:row>
      <xdr:rowOff>106680</xdr:rowOff>
    </xdr:from>
    <xdr:to>
      <xdr:col>0</xdr:col>
      <xdr:colOff>775772</xdr:colOff>
      <xdr:row>3</xdr:row>
      <xdr:rowOff>137640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6866665-17F9-4BE8-8424-946693A77E2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372" y="106680"/>
          <a:ext cx="680400" cy="579600"/>
        </a:xfrm>
        <a:prstGeom prst="rect">
          <a:avLst/>
        </a:prstGeom>
      </xdr:spPr>
    </xdr:pic>
    <xdr:clientData/>
  </xdr:twoCellAnchor>
  <xdr:twoCellAnchor>
    <xdr:from>
      <xdr:col>3</xdr:col>
      <xdr:colOff>944880</xdr:colOff>
      <xdr:row>7</xdr:row>
      <xdr:rowOff>53340</xdr:rowOff>
    </xdr:from>
    <xdr:to>
      <xdr:col>8</xdr:col>
      <xdr:colOff>1234440</xdr:colOff>
      <xdr:row>25</xdr:row>
      <xdr:rowOff>167640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54CC72A8-656C-6C31-B99A-EDE92E2714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205740</xdr:colOff>
      <xdr:row>7</xdr:row>
      <xdr:rowOff>53340</xdr:rowOff>
    </xdr:from>
    <xdr:to>
      <xdr:col>3</xdr:col>
      <xdr:colOff>739140</xdr:colOff>
      <xdr:row>26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B17442DE-99BB-6ED0-A87B-451D0FD51B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685800</xdr:colOff>
          <xdr:row>6</xdr:row>
          <xdr:rowOff>0</xdr:rowOff>
        </xdr:from>
        <xdr:to>
          <xdr:col>1</xdr:col>
          <xdr:colOff>175260</xdr:colOff>
          <xdr:row>7</xdr:row>
          <xdr:rowOff>0</xdr:rowOff>
        </xdr:to>
        <xdr:sp macro="" textlink="">
          <xdr:nvSpPr>
            <xdr:cNvPr id="6145" name="Spinner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3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2C5AA-DB57-4380-BA23-B680FC882878}">
  <dimension ref="A2:G9"/>
  <sheetViews>
    <sheetView tabSelected="1" workbookViewId="0">
      <selection activeCell="D6" sqref="D6:D7"/>
    </sheetView>
  </sheetViews>
  <sheetFormatPr baseColWidth="10" defaultColWidth="10.88671875" defaultRowHeight="14.4" x14ac:dyDescent="0.3"/>
  <cols>
    <col min="1" max="1" width="12.77734375" style="1" customWidth="1"/>
    <col min="2" max="2" width="10.88671875" style="1"/>
    <col min="3" max="3" width="17" style="1" customWidth="1"/>
    <col min="4" max="16384" width="10.88671875" style="1"/>
  </cols>
  <sheetData>
    <row r="2" spans="1:7" ht="14.4" customHeight="1" x14ac:dyDescent="0.3">
      <c r="B2" s="5" t="s">
        <v>3</v>
      </c>
      <c r="C2" s="5"/>
      <c r="D2" s="5"/>
      <c r="E2" s="5"/>
      <c r="F2" s="5"/>
      <c r="G2" s="5"/>
    </row>
    <row r="3" spans="1:7" ht="14.4" customHeight="1" x14ac:dyDescent="0.3">
      <c r="B3" s="5"/>
      <c r="C3" s="5"/>
      <c r="D3" s="5"/>
      <c r="E3" s="5"/>
      <c r="F3" s="5"/>
      <c r="G3" s="5"/>
    </row>
    <row r="6" spans="1:7" x14ac:dyDescent="0.3">
      <c r="A6" s="4" t="s">
        <v>2</v>
      </c>
      <c r="B6" s="4"/>
      <c r="C6" s="4"/>
      <c r="D6" s="49"/>
      <c r="E6" s="3" t="s">
        <v>0</v>
      </c>
    </row>
    <row r="7" spans="1:7" x14ac:dyDescent="0.3">
      <c r="A7" s="4"/>
      <c r="B7" s="4"/>
      <c r="C7" s="4"/>
      <c r="D7" s="50"/>
      <c r="E7" s="3"/>
    </row>
    <row r="8" spans="1:7" x14ac:dyDescent="0.3">
      <c r="A8" s="7" t="s">
        <v>1</v>
      </c>
      <c r="B8" s="7"/>
      <c r="C8" s="7"/>
      <c r="D8" s="50"/>
      <c r="E8" s="3" t="s">
        <v>0</v>
      </c>
    </row>
    <row r="9" spans="1:7" x14ac:dyDescent="0.3">
      <c r="A9" s="7"/>
      <c r="B9" s="7"/>
      <c r="C9" s="7"/>
      <c r="D9" s="50"/>
      <c r="E9" s="3"/>
    </row>
  </sheetData>
  <sheetProtection sheet="1" objects="1" scenarios="1"/>
  <mergeCells count="7">
    <mergeCell ref="B2:G3"/>
    <mergeCell ref="A6:C7"/>
    <mergeCell ref="D6:D7"/>
    <mergeCell ref="E6:E7"/>
    <mergeCell ref="A8:C9"/>
    <mergeCell ref="D8:D9"/>
    <mergeCell ref="E8:E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24606-C416-4456-A0C9-B45FCEE70A92}">
  <dimension ref="A2:E19"/>
  <sheetViews>
    <sheetView workbookViewId="0">
      <selection activeCell="C8" sqref="C8"/>
    </sheetView>
  </sheetViews>
  <sheetFormatPr baseColWidth="10" defaultColWidth="10.88671875" defaultRowHeight="14.4" x14ac:dyDescent="0.3"/>
  <cols>
    <col min="1" max="1" width="12.77734375" style="1" customWidth="1"/>
    <col min="2" max="2" width="21" style="1" customWidth="1"/>
    <col min="3" max="3" width="22.33203125" style="1" customWidth="1"/>
    <col min="4" max="4" width="27.33203125" style="1" customWidth="1"/>
    <col min="5" max="5" width="28.33203125" style="1" customWidth="1"/>
    <col min="6" max="16384" width="10.88671875" style="1"/>
  </cols>
  <sheetData>
    <row r="2" spans="1:5" ht="14.4" customHeight="1" x14ac:dyDescent="0.3">
      <c r="B2" s="5" t="s">
        <v>4</v>
      </c>
      <c r="C2" s="5"/>
      <c r="D2" s="6"/>
      <c r="E2" s="6"/>
    </row>
    <row r="3" spans="1:5" ht="14.4" customHeight="1" x14ac:dyDescent="0.3">
      <c r="B3" s="5"/>
      <c r="C3" s="5"/>
      <c r="D3" s="6"/>
      <c r="E3" s="6"/>
    </row>
    <row r="6" spans="1:5" ht="15.6" x14ac:dyDescent="0.35">
      <c r="A6" s="29" t="s">
        <v>5</v>
      </c>
      <c r="B6" s="17" t="s">
        <v>6</v>
      </c>
      <c r="C6" s="17" t="s">
        <v>9</v>
      </c>
      <c r="D6" s="30" t="s">
        <v>10</v>
      </c>
      <c r="E6" s="17" t="s">
        <v>12</v>
      </c>
    </row>
    <row r="7" spans="1:5" ht="25.2" customHeight="1" x14ac:dyDescent="0.3">
      <c r="A7" s="29"/>
      <c r="B7" s="18" t="s">
        <v>7</v>
      </c>
      <c r="C7" s="18" t="s">
        <v>8</v>
      </c>
      <c r="D7" s="31" t="s">
        <v>11</v>
      </c>
      <c r="E7" s="19" t="s">
        <v>13</v>
      </c>
    </row>
    <row r="8" spans="1:5" x14ac:dyDescent="0.3">
      <c r="A8" s="8">
        <v>1</v>
      </c>
      <c r="B8" s="9">
        <v>1.0000000000000001E-5</v>
      </c>
      <c r="C8" s="46"/>
      <c r="D8" s="47"/>
      <c r="E8" s="48"/>
    </row>
    <row r="9" spans="1:5" x14ac:dyDescent="0.3">
      <c r="A9" s="8">
        <v>2</v>
      </c>
      <c r="B9" s="9">
        <v>2.0000000000000002E-5</v>
      </c>
      <c r="C9" s="46"/>
      <c r="D9" s="47"/>
      <c r="E9" s="48"/>
    </row>
    <row r="10" spans="1:5" x14ac:dyDescent="0.3">
      <c r="A10" s="8">
        <v>3</v>
      </c>
      <c r="B10" s="9">
        <v>3.0000000000000001E-5</v>
      </c>
      <c r="C10" s="46"/>
      <c r="D10" s="47"/>
      <c r="E10" s="48"/>
    </row>
    <row r="11" spans="1:5" x14ac:dyDescent="0.3">
      <c r="A11" s="8">
        <v>4</v>
      </c>
      <c r="B11" s="9">
        <v>4.0000000000000003E-5</v>
      </c>
      <c r="C11" s="46"/>
      <c r="D11" s="47"/>
      <c r="E11" s="48"/>
    </row>
    <row r="12" spans="1:5" x14ac:dyDescent="0.3">
      <c r="A12" s="8">
        <v>5</v>
      </c>
      <c r="B12" s="9">
        <v>5.0000000000000002E-5</v>
      </c>
      <c r="C12" s="46"/>
      <c r="D12" s="47"/>
      <c r="E12" s="48"/>
    </row>
    <row r="13" spans="1:5" x14ac:dyDescent="0.3">
      <c r="A13" s="8">
        <v>6</v>
      </c>
      <c r="B13" s="9">
        <v>6.9999999999999994E-5</v>
      </c>
      <c r="C13" s="46"/>
      <c r="D13" s="47"/>
      <c r="E13" s="48"/>
    </row>
    <row r="14" spans="1:5" x14ac:dyDescent="0.3">
      <c r="A14" s="8">
        <v>7</v>
      </c>
      <c r="B14" s="9">
        <v>1E-4</v>
      </c>
      <c r="C14" s="46"/>
      <c r="D14" s="47"/>
      <c r="E14" s="48"/>
    </row>
    <row r="15" spans="1:5" x14ac:dyDescent="0.3">
      <c r="A15" s="8">
        <v>8</v>
      </c>
      <c r="B15" s="9">
        <v>1.4999999999999999E-4</v>
      </c>
      <c r="C15" s="46"/>
      <c r="D15" s="47"/>
      <c r="E15" s="48"/>
    </row>
    <row r="16" spans="1:5" x14ac:dyDescent="0.3">
      <c r="A16" s="8">
        <v>9</v>
      </c>
      <c r="B16" s="9">
        <v>2.0000000000000001E-4</v>
      </c>
      <c r="C16" s="46"/>
      <c r="D16" s="47"/>
      <c r="E16" s="48"/>
    </row>
    <row r="17" spans="1:5" x14ac:dyDescent="0.3">
      <c r="A17" s="8">
        <v>10</v>
      </c>
      <c r="B17" s="9">
        <v>2.9999999999999997E-4</v>
      </c>
      <c r="C17" s="46"/>
      <c r="D17" s="47"/>
      <c r="E17" s="48"/>
    </row>
    <row r="18" spans="1:5" x14ac:dyDescent="0.3">
      <c r="A18" s="8">
        <v>11</v>
      </c>
      <c r="B18" s="9">
        <v>5.0000000000000001E-4</v>
      </c>
      <c r="C18" s="46"/>
      <c r="D18" s="47"/>
      <c r="E18" s="48"/>
    </row>
    <row r="19" spans="1:5" x14ac:dyDescent="0.3">
      <c r="A19" s="8">
        <v>12</v>
      </c>
      <c r="B19" s="9">
        <v>6.9999999999999999E-4</v>
      </c>
      <c r="C19" s="46"/>
      <c r="D19" s="47"/>
      <c r="E19" s="48"/>
    </row>
  </sheetData>
  <sheetProtection sheet="1" objects="1" scenarios="1"/>
  <mergeCells count="2">
    <mergeCell ref="B2:C3"/>
    <mergeCell ref="A6:A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01557-144B-4717-BEA4-FE456F83BAF2}">
  <dimension ref="A2:I23"/>
  <sheetViews>
    <sheetView workbookViewId="0">
      <selection activeCell="D6" sqref="D6"/>
    </sheetView>
  </sheetViews>
  <sheetFormatPr baseColWidth="10" defaultColWidth="10.88671875" defaultRowHeight="14.4" x14ac:dyDescent="0.3"/>
  <cols>
    <col min="1" max="1" width="12.77734375" style="1" customWidth="1"/>
    <col min="2" max="2" width="21" style="1" customWidth="1"/>
    <col min="3" max="3" width="28.33203125" style="1" customWidth="1"/>
    <col min="4" max="4" width="28.77734375" style="1" customWidth="1"/>
    <col min="5" max="8" width="10.88671875" style="1"/>
    <col min="9" max="9" width="18.77734375" style="1" customWidth="1"/>
    <col min="10" max="16384" width="10.88671875" style="1"/>
  </cols>
  <sheetData>
    <row r="2" spans="1:9" ht="14.4" customHeight="1" x14ac:dyDescent="0.3">
      <c r="B2" s="5" t="s">
        <v>16</v>
      </c>
      <c r="C2" s="5"/>
      <c r="D2" s="5"/>
    </row>
    <row r="3" spans="1:9" ht="14.4" customHeight="1" x14ac:dyDescent="0.3">
      <c r="B3" s="5"/>
      <c r="C3" s="5"/>
      <c r="D3" s="5"/>
    </row>
    <row r="6" spans="1:9" x14ac:dyDescent="0.3">
      <c r="A6" s="12" t="s">
        <v>20</v>
      </c>
      <c r="B6" s="12"/>
      <c r="C6" s="12"/>
      <c r="D6" s="48"/>
      <c r="E6" s="1" t="s">
        <v>0</v>
      </c>
    </row>
    <row r="7" spans="1:9" x14ac:dyDescent="0.3">
      <c r="A7" s="13" t="s">
        <v>22</v>
      </c>
      <c r="B7" s="13"/>
      <c r="C7" s="13"/>
      <c r="D7" s="48"/>
      <c r="E7" s="1" t="s">
        <v>0</v>
      </c>
    </row>
    <row r="8" spans="1:9" x14ac:dyDescent="0.3">
      <c r="A8" s="14" t="s">
        <v>17</v>
      </c>
      <c r="B8" s="14"/>
      <c r="C8" s="14"/>
      <c r="D8" s="48"/>
      <c r="E8" s="1" t="s">
        <v>0</v>
      </c>
    </row>
    <row r="10" spans="1:9" ht="15.6" x14ac:dyDescent="0.35">
      <c r="A10" s="15" t="s">
        <v>5</v>
      </c>
      <c r="B10" s="17" t="s">
        <v>6</v>
      </c>
      <c r="C10" s="17" t="s">
        <v>12</v>
      </c>
      <c r="D10" s="17" t="s">
        <v>15</v>
      </c>
      <c r="E10" s="20" t="s">
        <v>19</v>
      </c>
      <c r="F10" s="21" t="s">
        <v>21</v>
      </c>
      <c r="G10" s="22" t="s">
        <v>24</v>
      </c>
      <c r="H10" s="23" t="s">
        <v>18</v>
      </c>
      <c r="I10" s="24" t="s">
        <v>23</v>
      </c>
    </row>
    <row r="11" spans="1:9" ht="25.2" customHeight="1" x14ac:dyDescent="0.3">
      <c r="A11" s="16"/>
      <c r="B11" s="18" t="s">
        <v>7</v>
      </c>
      <c r="C11" s="19" t="s">
        <v>13</v>
      </c>
      <c r="D11" s="18" t="s">
        <v>14</v>
      </c>
      <c r="E11" s="25"/>
      <c r="F11" s="26"/>
      <c r="G11" s="27"/>
      <c r="H11" s="28"/>
      <c r="I11" s="29"/>
    </row>
    <row r="12" spans="1:9" x14ac:dyDescent="0.3">
      <c r="A12" s="8">
        <v>1</v>
      </c>
      <c r="B12" s="9">
        <f>'Résultats de mesures'!B8</f>
        <v>1.0000000000000001E-5</v>
      </c>
      <c r="C12" s="11">
        <f>'Résultats de mesures'!$E8</f>
        <v>0</v>
      </c>
      <c r="D12" s="48">
        <f>ABS(C12-B12)</f>
        <v>1.0000000000000001E-5</v>
      </c>
      <c r="E12" s="10">
        <f>'Résultats de mesures'!D8*SQRT(2/3)</f>
        <v>0</v>
      </c>
      <c r="F12" s="10">
        <f>D$6*SQRT(2/3)</f>
        <v>0</v>
      </c>
      <c r="G12" s="10">
        <f>D$7/SQRT(3)</f>
        <v>0</v>
      </c>
      <c r="H12" s="11">
        <f>D$8/2</f>
        <v>0</v>
      </c>
      <c r="I12" s="32" t="e">
        <f>C12*SQRT((E12^2+F12^2)/'Résultats de mesures'!C8^2+('Eval incertitudes'!G12/D)^2+(H12/lambda)^2)</f>
        <v>#DIV/0!</v>
      </c>
    </row>
    <row r="13" spans="1:9" x14ac:dyDescent="0.3">
      <c r="A13" s="8">
        <v>2</v>
      </c>
      <c r="B13" s="9">
        <f>'Résultats de mesures'!B9</f>
        <v>2.0000000000000002E-5</v>
      </c>
      <c r="C13" s="11">
        <f>'Résultats de mesures'!$E9</f>
        <v>0</v>
      </c>
      <c r="D13" s="48">
        <f>ABS(C13-B13)</f>
        <v>2.0000000000000002E-5</v>
      </c>
      <c r="E13" s="10">
        <f>'Résultats de mesures'!D9*SQRT(2/3)</f>
        <v>0</v>
      </c>
      <c r="F13" s="10">
        <f t="shared" ref="F13:F23" si="0">D$6*SQRT(2/3)</f>
        <v>0</v>
      </c>
      <c r="G13" s="10">
        <f t="shared" ref="G13:G23" si="1">D$7/SQRT(3)</f>
        <v>0</v>
      </c>
      <c r="H13" s="11">
        <f t="shared" ref="H13:H23" si="2">D$8/2</f>
        <v>0</v>
      </c>
      <c r="I13" s="32" t="e">
        <f>C13*SQRT((E13^2+F13^2)/'Résultats de mesures'!C9^2+('Eval incertitudes'!G13/D)^2+(H13/lambda)^2)</f>
        <v>#DIV/0!</v>
      </c>
    </row>
    <row r="14" spans="1:9" x14ac:dyDescent="0.3">
      <c r="A14" s="8">
        <v>3</v>
      </c>
      <c r="B14" s="9">
        <f>'Résultats de mesures'!B10</f>
        <v>3.0000000000000001E-5</v>
      </c>
      <c r="C14" s="11">
        <f>'Résultats de mesures'!$E10</f>
        <v>0</v>
      </c>
      <c r="D14" s="48">
        <f>ABS(C14-B14)</f>
        <v>3.0000000000000001E-5</v>
      </c>
      <c r="E14" s="10">
        <f>'Résultats de mesures'!D10*SQRT(2/3)</f>
        <v>0</v>
      </c>
      <c r="F14" s="10">
        <f t="shared" si="0"/>
        <v>0</v>
      </c>
      <c r="G14" s="10">
        <f t="shared" si="1"/>
        <v>0</v>
      </c>
      <c r="H14" s="11">
        <f t="shared" si="2"/>
        <v>0</v>
      </c>
      <c r="I14" s="32" t="e">
        <f>C14*SQRT((E14^2+F14^2)/'Résultats de mesures'!C10^2+('Eval incertitudes'!G14/D)^2+(H14/lambda)^2)</f>
        <v>#DIV/0!</v>
      </c>
    </row>
    <row r="15" spans="1:9" x14ac:dyDescent="0.3">
      <c r="A15" s="8">
        <v>4</v>
      </c>
      <c r="B15" s="9">
        <f>'Résultats de mesures'!B11</f>
        <v>4.0000000000000003E-5</v>
      </c>
      <c r="C15" s="11">
        <f>'Résultats de mesures'!$E11</f>
        <v>0</v>
      </c>
      <c r="D15" s="48">
        <f>ABS(C15-B15)</f>
        <v>4.0000000000000003E-5</v>
      </c>
      <c r="E15" s="10">
        <f>'Résultats de mesures'!D11*SQRT(2/3)</f>
        <v>0</v>
      </c>
      <c r="F15" s="10">
        <f t="shared" si="0"/>
        <v>0</v>
      </c>
      <c r="G15" s="10">
        <f t="shared" si="1"/>
        <v>0</v>
      </c>
      <c r="H15" s="11">
        <f t="shared" si="2"/>
        <v>0</v>
      </c>
      <c r="I15" s="32" t="e">
        <f>C15*SQRT((E15^2+F15^2)/'Résultats de mesures'!C11^2+('Eval incertitudes'!G15/D)^2+(H15/lambda)^2)</f>
        <v>#DIV/0!</v>
      </c>
    </row>
    <row r="16" spans="1:9" x14ac:dyDescent="0.3">
      <c r="A16" s="8">
        <v>5</v>
      </c>
      <c r="B16" s="9">
        <f>'Résultats de mesures'!B12</f>
        <v>5.0000000000000002E-5</v>
      </c>
      <c r="C16" s="11">
        <f>'Résultats de mesures'!$E12</f>
        <v>0</v>
      </c>
      <c r="D16" s="48">
        <f>ABS(C16-B16)</f>
        <v>5.0000000000000002E-5</v>
      </c>
      <c r="E16" s="10">
        <f>'Résultats de mesures'!D12*SQRT(2/3)</f>
        <v>0</v>
      </c>
      <c r="F16" s="10">
        <f t="shared" si="0"/>
        <v>0</v>
      </c>
      <c r="G16" s="10">
        <f t="shared" si="1"/>
        <v>0</v>
      </c>
      <c r="H16" s="11">
        <f t="shared" si="2"/>
        <v>0</v>
      </c>
      <c r="I16" s="32" t="e">
        <f>C16*SQRT((E16^2+F16^2)/'Résultats de mesures'!C12^2+('Eval incertitudes'!G16/D)^2+(H16/lambda)^2)</f>
        <v>#DIV/0!</v>
      </c>
    </row>
    <row r="17" spans="1:9" x14ac:dyDescent="0.3">
      <c r="A17" s="8">
        <v>6</v>
      </c>
      <c r="B17" s="9">
        <f>'Résultats de mesures'!B13</f>
        <v>6.9999999999999994E-5</v>
      </c>
      <c r="C17" s="11">
        <f>'Résultats de mesures'!$E13</f>
        <v>0</v>
      </c>
      <c r="D17" s="48">
        <f>ABS(C17-B17)</f>
        <v>6.9999999999999994E-5</v>
      </c>
      <c r="E17" s="10">
        <f>'Résultats de mesures'!D13*SQRT(2/3)</f>
        <v>0</v>
      </c>
      <c r="F17" s="10">
        <f t="shared" si="0"/>
        <v>0</v>
      </c>
      <c r="G17" s="10">
        <f t="shared" si="1"/>
        <v>0</v>
      </c>
      <c r="H17" s="11">
        <f t="shared" si="2"/>
        <v>0</v>
      </c>
      <c r="I17" s="32" t="e">
        <f>C17*SQRT((E17^2+F17^2)/'Résultats de mesures'!C13^2+('Eval incertitudes'!G17/D)^2+(H17/lambda)^2)</f>
        <v>#DIV/0!</v>
      </c>
    </row>
    <row r="18" spans="1:9" x14ac:dyDescent="0.3">
      <c r="A18" s="8">
        <v>7</v>
      </c>
      <c r="B18" s="9">
        <f>'Résultats de mesures'!B14</f>
        <v>1E-4</v>
      </c>
      <c r="C18" s="11">
        <f>'Résultats de mesures'!$E14</f>
        <v>0</v>
      </c>
      <c r="D18" s="48">
        <f>ABS(C18-B18)</f>
        <v>1E-4</v>
      </c>
      <c r="E18" s="10">
        <f>'Résultats de mesures'!D14*SQRT(2/3)</f>
        <v>0</v>
      </c>
      <c r="F18" s="10">
        <f t="shared" si="0"/>
        <v>0</v>
      </c>
      <c r="G18" s="10">
        <f t="shared" si="1"/>
        <v>0</v>
      </c>
      <c r="H18" s="11">
        <f t="shared" si="2"/>
        <v>0</v>
      </c>
      <c r="I18" s="32" t="e">
        <f>C18*SQRT((E18^2+F18^2)/'Résultats de mesures'!C14^2+('Eval incertitudes'!G18/D)^2+(H18/lambda)^2)</f>
        <v>#DIV/0!</v>
      </c>
    </row>
    <row r="19" spans="1:9" x14ac:dyDescent="0.3">
      <c r="A19" s="8">
        <v>8</v>
      </c>
      <c r="B19" s="9">
        <f>'Résultats de mesures'!B15</f>
        <v>1.4999999999999999E-4</v>
      </c>
      <c r="C19" s="11">
        <f>'Résultats de mesures'!$E15</f>
        <v>0</v>
      </c>
      <c r="D19" s="48">
        <f>ABS(C19-B19)</f>
        <v>1.4999999999999999E-4</v>
      </c>
      <c r="E19" s="10">
        <f>'Résultats de mesures'!D15*SQRT(2/3)</f>
        <v>0</v>
      </c>
      <c r="F19" s="10">
        <f t="shared" si="0"/>
        <v>0</v>
      </c>
      <c r="G19" s="10">
        <f t="shared" si="1"/>
        <v>0</v>
      </c>
      <c r="H19" s="11">
        <f t="shared" si="2"/>
        <v>0</v>
      </c>
      <c r="I19" s="32" t="e">
        <f>C19*SQRT((E19^2+F19^2)/'Résultats de mesures'!C15^2+('Eval incertitudes'!G19/D)^2+(H19/lambda)^2)</f>
        <v>#DIV/0!</v>
      </c>
    </row>
    <row r="20" spans="1:9" x14ac:dyDescent="0.3">
      <c r="A20" s="8">
        <v>9</v>
      </c>
      <c r="B20" s="9">
        <f>'Résultats de mesures'!B16</f>
        <v>2.0000000000000001E-4</v>
      </c>
      <c r="C20" s="11">
        <f>'Résultats de mesures'!$E16</f>
        <v>0</v>
      </c>
      <c r="D20" s="48">
        <f>ABS(C20-B20)</f>
        <v>2.0000000000000001E-4</v>
      </c>
      <c r="E20" s="10">
        <f>'Résultats de mesures'!D16*SQRT(2/3)</f>
        <v>0</v>
      </c>
      <c r="F20" s="10">
        <f t="shared" si="0"/>
        <v>0</v>
      </c>
      <c r="G20" s="10">
        <f t="shared" si="1"/>
        <v>0</v>
      </c>
      <c r="H20" s="11">
        <f t="shared" si="2"/>
        <v>0</v>
      </c>
      <c r="I20" s="32" t="e">
        <f>C20*SQRT((E20^2+F20^2)/'Résultats de mesures'!C16^2+('Eval incertitudes'!G20/D)^2+(H20/lambda)^2)</f>
        <v>#DIV/0!</v>
      </c>
    </row>
    <row r="21" spans="1:9" x14ac:dyDescent="0.3">
      <c r="A21" s="8">
        <v>10</v>
      </c>
      <c r="B21" s="9">
        <f>'Résultats de mesures'!B17</f>
        <v>2.9999999999999997E-4</v>
      </c>
      <c r="C21" s="11">
        <f>'Résultats de mesures'!$E17</f>
        <v>0</v>
      </c>
      <c r="D21" s="48">
        <f>ABS(C21-B21)</f>
        <v>2.9999999999999997E-4</v>
      </c>
      <c r="E21" s="10">
        <f>'Résultats de mesures'!D17*SQRT(2/3)</f>
        <v>0</v>
      </c>
      <c r="F21" s="10">
        <f t="shared" si="0"/>
        <v>0</v>
      </c>
      <c r="G21" s="10">
        <f t="shared" si="1"/>
        <v>0</v>
      </c>
      <c r="H21" s="11">
        <f t="shared" si="2"/>
        <v>0</v>
      </c>
      <c r="I21" s="32" t="e">
        <f>C21*SQRT((E21^2+F21^2)/'Résultats de mesures'!C17^2+('Eval incertitudes'!G21/D)^2+(H21/lambda)^2)</f>
        <v>#DIV/0!</v>
      </c>
    </row>
    <row r="22" spans="1:9" x14ac:dyDescent="0.3">
      <c r="A22" s="8">
        <v>11</v>
      </c>
      <c r="B22" s="9">
        <f>'Résultats de mesures'!B18</f>
        <v>5.0000000000000001E-4</v>
      </c>
      <c r="C22" s="11">
        <f>'Résultats de mesures'!$E18</f>
        <v>0</v>
      </c>
      <c r="D22" s="48">
        <f>ABS(C22-B22)</f>
        <v>5.0000000000000001E-4</v>
      </c>
      <c r="E22" s="10">
        <f>'Résultats de mesures'!D18*SQRT(2/3)</f>
        <v>0</v>
      </c>
      <c r="F22" s="10">
        <f t="shared" si="0"/>
        <v>0</v>
      </c>
      <c r="G22" s="10">
        <f t="shared" si="1"/>
        <v>0</v>
      </c>
      <c r="H22" s="11">
        <f t="shared" si="2"/>
        <v>0</v>
      </c>
      <c r="I22" s="32" t="e">
        <f>C22*SQRT((E22^2+F22^2)/'Résultats de mesures'!C18^2+('Eval incertitudes'!G22/D)^2+(H22/lambda)^2)</f>
        <v>#DIV/0!</v>
      </c>
    </row>
    <row r="23" spans="1:9" x14ac:dyDescent="0.3">
      <c r="A23" s="8">
        <v>12</v>
      </c>
      <c r="B23" s="9">
        <f>'Résultats de mesures'!B19</f>
        <v>6.9999999999999999E-4</v>
      </c>
      <c r="C23" s="11">
        <f>'Résultats de mesures'!$E19</f>
        <v>0</v>
      </c>
      <c r="D23" s="48">
        <f>ABS(C23-B23)</f>
        <v>6.9999999999999999E-4</v>
      </c>
      <c r="E23" s="10">
        <f>'Résultats de mesures'!D19*SQRT(2/3)</f>
        <v>0</v>
      </c>
      <c r="F23" s="10">
        <f t="shared" si="0"/>
        <v>0</v>
      </c>
      <c r="G23" s="10">
        <f t="shared" si="1"/>
        <v>0</v>
      </c>
      <c r="H23" s="11">
        <f t="shared" si="2"/>
        <v>0</v>
      </c>
      <c r="I23" s="32" t="e">
        <f>C23*SQRT((E23^2+F23^2)/'Résultats de mesures'!C19^2+('Eval incertitudes'!G23/D)^2+(H23/lambda)^2)</f>
        <v>#DIV/0!</v>
      </c>
    </row>
  </sheetData>
  <sheetProtection sheet="1" objects="1" scenarios="1"/>
  <mergeCells count="10">
    <mergeCell ref="G10:G11"/>
    <mergeCell ref="I10:I11"/>
    <mergeCell ref="F10:F11"/>
    <mergeCell ref="A6:C6"/>
    <mergeCell ref="B2:D3"/>
    <mergeCell ref="A10:A11"/>
    <mergeCell ref="A8:C8"/>
    <mergeCell ref="A7:C7"/>
    <mergeCell ref="E10:E11"/>
    <mergeCell ref="H10:H1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C8852-BDBE-41CE-807E-F0C23EDB7D5B}">
  <dimension ref="A2:U19"/>
  <sheetViews>
    <sheetView zoomScaleNormal="100" workbookViewId="0">
      <selection activeCell="A7" sqref="A7"/>
    </sheetView>
  </sheetViews>
  <sheetFormatPr baseColWidth="10" defaultColWidth="10.88671875" defaultRowHeight="14.4" x14ac:dyDescent="0.3"/>
  <cols>
    <col min="1" max="1" width="12.77734375" style="1" customWidth="1"/>
    <col min="2" max="2" width="21" style="1" customWidth="1"/>
    <col min="3" max="3" width="28.33203125" style="1" customWidth="1"/>
    <col min="4" max="4" width="28.77734375" style="1" customWidth="1"/>
    <col min="5" max="8" width="11.5546875" style="1" customWidth="1"/>
    <col min="9" max="9" width="18.77734375" style="1" customWidth="1"/>
    <col min="10" max="10" width="10.88671875" style="37"/>
    <col min="11" max="13" width="11" style="37" bestFit="1" customWidth="1"/>
    <col min="14" max="14" width="13.21875" style="37" bestFit="1" customWidth="1"/>
    <col min="15" max="18" width="11" style="37" bestFit="1" customWidth="1"/>
    <col min="19" max="19" width="13.21875" style="37" bestFit="1" customWidth="1"/>
    <col min="20" max="20" width="11" style="37" bestFit="1" customWidth="1"/>
    <col min="21" max="21" width="10.88671875" style="37"/>
    <col min="22" max="16384" width="10.88671875" style="1"/>
  </cols>
  <sheetData>
    <row r="2" spans="1:21" ht="14.4" customHeight="1" x14ac:dyDescent="0.3">
      <c r="B2" s="5" t="s">
        <v>42</v>
      </c>
      <c r="C2" s="5"/>
    </row>
    <row r="3" spans="1:21" ht="14.4" customHeight="1" x14ac:dyDescent="0.3">
      <c r="B3" s="5"/>
      <c r="C3" s="5"/>
    </row>
    <row r="5" spans="1:21" ht="15.6" x14ac:dyDescent="0.35">
      <c r="A5" s="15" t="s">
        <v>5</v>
      </c>
      <c r="B5" s="17" t="s">
        <v>6</v>
      </c>
      <c r="C5" s="17" t="s">
        <v>12</v>
      </c>
      <c r="D5" s="17" t="s">
        <v>15</v>
      </c>
      <c r="E5" s="20" t="s">
        <v>36</v>
      </c>
      <c r="F5" s="21" t="s">
        <v>37</v>
      </c>
      <c r="G5" s="22" t="s">
        <v>38</v>
      </c>
      <c r="H5" s="23" t="s">
        <v>39</v>
      </c>
      <c r="I5" s="43" t="s">
        <v>40</v>
      </c>
      <c r="J5" s="41" t="s">
        <v>35</v>
      </c>
    </row>
    <row r="6" spans="1:21" ht="25.2" customHeight="1" x14ac:dyDescent="0.3">
      <c r="A6" s="16"/>
      <c r="B6" s="18" t="s">
        <v>7</v>
      </c>
      <c r="C6" s="19" t="s">
        <v>13</v>
      </c>
      <c r="D6" s="18" t="s">
        <v>14</v>
      </c>
      <c r="E6" s="25"/>
      <c r="F6" s="26"/>
      <c r="G6" s="27"/>
      <c r="H6" s="28"/>
      <c r="I6" s="44"/>
      <c r="J6" s="41"/>
    </row>
    <row r="7" spans="1:21" s="2" customFormat="1" ht="24" customHeight="1" x14ac:dyDescent="0.3">
      <c r="A7" s="51">
        <v>1</v>
      </c>
      <c r="B7" s="33">
        <f ca="1">INDIRECT("L"&amp;A7+7)</f>
        <v>1.0000000000000001E-5</v>
      </c>
      <c r="C7" s="34">
        <f ca="1">INDIRECT("M"&amp;A7+7)</f>
        <v>0</v>
      </c>
      <c r="D7" s="34">
        <f ca="1">INDIRECT("N"&amp;A7+7)</f>
        <v>1.0000000000000001E-5</v>
      </c>
      <c r="E7" s="34">
        <f ca="1">INDIRECT("O"&amp;A7+7)</f>
        <v>0</v>
      </c>
      <c r="F7" s="34">
        <f ca="1">INDIRECT("P"&amp;A7+7)</f>
        <v>0</v>
      </c>
      <c r="G7" s="34">
        <f ca="1">INDIRECT("Q"&amp;A7+7)</f>
        <v>0</v>
      </c>
      <c r="H7" s="34">
        <f ca="1">INDIRECT("R"&amp;A7+7)</f>
        <v>0</v>
      </c>
      <c r="I7" s="34" t="e">
        <f ca="1">INDIRECT("S"&amp;A7+7)</f>
        <v>#DIV/0!</v>
      </c>
      <c r="J7" s="42">
        <f ca="1">INDIRECT("T"&amp;A7+7)</f>
        <v>0</v>
      </c>
      <c r="K7" s="40" t="s">
        <v>27</v>
      </c>
      <c r="L7" s="40" t="s">
        <v>28</v>
      </c>
      <c r="M7" s="40" t="s">
        <v>29</v>
      </c>
      <c r="N7" s="40" t="s">
        <v>30</v>
      </c>
      <c r="O7" s="40" t="s">
        <v>31</v>
      </c>
      <c r="P7" s="40" t="s">
        <v>32</v>
      </c>
      <c r="Q7" s="40" t="s">
        <v>33</v>
      </c>
      <c r="R7" s="40" t="s">
        <v>41</v>
      </c>
      <c r="S7" s="40" t="s">
        <v>34</v>
      </c>
      <c r="T7" s="38" t="s">
        <v>35</v>
      </c>
      <c r="U7" s="38"/>
    </row>
    <row r="8" spans="1:21" s="37" customFormat="1" x14ac:dyDescent="0.3">
      <c r="A8" s="35" t="s">
        <v>26</v>
      </c>
      <c r="B8" s="35"/>
      <c r="C8" s="35"/>
      <c r="D8" s="35"/>
      <c r="E8" s="36" t="e">
        <f ca="1">E7/J7</f>
        <v>#DIV/0!</v>
      </c>
      <c r="F8" s="36" t="e">
        <f ca="1">F7/J7</f>
        <v>#DIV/0!</v>
      </c>
      <c r="G8" s="36" t="e">
        <f ca="1">G7/D</f>
        <v>#DIV/0!</v>
      </c>
      <c r="H8" s="36" t="e">
        <f ca="1">H7/lambda</f>
        <v>#DIV/0!</v>
      </c>
      <c r="K8" s="38" cm="1">
        <f t="array" ref="K8:S19">'Eval incertitudes'!A12:I23</f>
        <v>1</v>
      </c>
      <c r="L8" s="38">
        <v>1.0000000000000001E-5</v>
      </c>
      <c r="M8" s="38">
        <v>0</v>
      </c>
      <c r="N8" s="38">
        <v>1.0000000000000001E-5</v>
      </c>
      <c r="O8" s="38">
        <v>0</v>
      </c>
      <c r="P8" s="38">
        <v>0</v>
      </c>
      <c r="Q8" s="38">
        <v>0</v>
      </c>
      <c r="R8" s="38">
        <v>0</v>
      </c>
      <c r="S8" s="38" t="e">
        <v>#DIV/0!</v>
      </c>
      <c r="T8" s="37">
        <f>'Résultats de mesures'!C8</f>
        <v>0</v>
      </c>
    </row>
    <row r="9" spans="1:21" s="37" customFormat="1" x14ac:dyDescent="0.3">
      <c r="A9" s="39" t="s">
        <v>25</v>
      </c>
      <c r="B9" s="39"/>
      <c r="C9" s="39"/>
      <c r="D9" s="39"/>
      <c r="E9" s="45" t="e">
        <f ca="1">E8^2/($E8^2+$F8^2+$G8^2+$H8^2)</f>
        <v>#DIV/0!</v>
      </c>
      <c r="F9" s="45" t="e">
        <f t="shared" ref="F9:H9" ca="1" si="0">F8^2/($E8^2+$F8^2+$G8^2+$H8^2)</f>
        <v>#DIV/0!</v>
      </c>
      <c r="G9" s="45" t="e">
        <f t="shared" ca="1" si="0"/>
        <v>#DIV/0!</v>
      </c>
      <c r="H9" s="45" t="e">
        <f t="shared" ca="1" si="0"/>
        <v>#DIV/0!</v>
      </c>
      <c r="K9" s="37">
        <v>2</v>
      </c>
      <c r="L9" s="37">
        <v>2.0000000000000002E-5</v>
      </c>
      <c r="M9" s="37">
        <v>0</v>
      </c>
      <c r="N9" s="37">
        <v>2.0000000000000002E-5</v>
      </c>
      <c r="O9" s="37">
        <v>0</v>
      </c>
      <c r="P9" s="37">
        <v>0</v>
      </c>
      <c r="Q9" s="37">
        <v>0</v>
      </c>
      <c r="R9" s="37">
        <v>0</v>
      </c>
      <c r="S9" s="37" t="e">
        <v>#DIV/0!</v>
      </c>
      <c r="T9" s="37">
        <f>'Résultats de mesures'!C9</f>
        <v>0</v>
      </c>
    </row>
    <row r="10" spans="1:21" x14ac:dyDescent="0.3">
      <c r="K10" s="37">
        <v>3</v>
      </c>
      <c r="L10" s="37">
        <v>3.0000000000000001E-5</v>
      </c>
      <c r="M10" s="37">
        <v>0</v>
      </c>
      <c r="N10" s="37">
        <v>3.0000000000000001E-5</v>
      </c>
      <c r="O10" s="37">
        <v>0</v>
      </c>
      <c r="P10" s="37">
        <v>0</v>
      </c>
      <c r="Q10" s="37">
        <v>0</v>
      </c>
      <c r="R10" s="37">
        <v>0</v>
      </c>
      <c r="S10" s="37" t="e">
        <v>#DIV/0!</v>
      </c>
      <c r="T10" s="37">
        <f>'Résultats de mesures'!C10</f>
        <v>0</v>
      </c>
    </row>
    <row r="11" spans="1:21" x14ac:dyDescent="0.3">
      <c r="K11" s="37">
        <v>4</v>
      </c>
      <c r="L11" s="37">
        <v>4.0000000000000003E-5</v>
      </c>
      <c r="M11" s="37">
        <v>0</v>
      </c>
      <c r="N11" s="37">
        <v>4.0000000000000003E-5</v>
      </c>
      <c r="O11" s="37">
        <v>0</v>
      </c>
      <c r="P11" s="37">
        <v>0</v>
      </c>
      <c r="Q11" s="37">
        <v>0</v>
      </c>
      <c r="R11" s="37">
        <v>0</v>
      </c>
      <c r="S11" s="37" t="e">
        <v>#DIV/0!</v>
      </c>
      <c r="T11" s="37">
        <f>'Résultats de mesures'!C11</f>
        <v>0</v>
      </c>
    </row>
    <row r="12" spans="1:21" x14ac:dyDescent="0.3">
      <c r="K12" s="37">
        <v>5</v>
      </c>
      <c r="L12" s="37">
        <v>5.0000000000000002E-5</v>
      </c>
      <c r="M12" s="37">
        <v>0</v>
      </c>
      <c r="N12" s="37">
        <v>5.0000000000000002E-5</v>
      </c>
      <c r="O12" s="37">
        <v>0</v>
      </c>
      <c r="P12" s="37">
        <v>0</v>
      </c>
      <c r="Q12" s="37">
        <v>0</v>
      </c>
      <c r="R12" s="37">
        <v>0</v>
      </c>
      <c r="S12" s="37" t="e">
        <v>#DIV/0!</v>
      </c>
      <c r="T12" s="37">
        <f>'Résultats de mesures'!C12</f>
        <v>0</v>
      </c>
    </row>
    <row r="13" spans="1:21" x14ac:dyDescent="0.3">
      <c r="K13" s="37">
        <v>6</v>
      </c>
      <c r="L13" s="37">
        <v>6.9999999999999994E-5</v>
      </c>
      <c r="M13" s="37">
        <v>0</v>
      </c>
      <c r="N13" s="37">
        <v>6.9999999999999994E-5</v>
      </c>
      <c r="O13" s="37">
        <v>0</v>
      </c>
      <c r="P13" s="37">
        <v>0</v>
      </c>
      <c r="Q13" s="37">
        <v>0</v>
      </c>
      <c r="R13" s="37">
        <v>0</v>
      </c>
      <c r="S13" s="37" t="e">
        <v>#DIV/0!</v>
      </c>
      <c r="T13" s="37">
        <f>'Résultats de mesures'!C13</f>
        <v>0</v>
      </c>
    </row>
    <row r="14" spans="1:21" x14ac:dyDescent="0.3">
      <c r="K14" s="37">
        <v>7</v>
      </c>
      <c r="L14" s="37">
        <v>1E-4</v>
      </c>
      <c r="M14" s="37">
        <v>0</v>
      </c>
      <c r="N14" s="37">
        <v>1E-4</v>
      </c>
      <c r="O14" s="37">
        <v>0</v>
      </c>
      <c r="P14" s="37">
        <v>0</v>
      </c>
      <c r="Q14" s="37">
        <v>0</v>
      </c>
      <c r="R14" s="37">
        <v>0</v>
      </c>
      <c r="S14" s="37" t="e">
        <v>#DIV/0!</v>
      </c>
      <c r="T14" s="37">
        <f>'Résultats de mesures'!C14</f>
        <v>0</v>
      </c>
    </row>
    <row r="15" spans="1:21" x14ac:dyDescent="0.3">
      <c r="K15" s="37">
        <v>8</v>
      </c>
      <c r="L15" s="37">
        <v>1.4999999999999999E-4</v>
      </c>
      <c r="M15" s="37">
        <v>0</v>
      </c>
      <c r="N15" s="37">
        <v>1.4999999999999999E-4</v>
      </c>
      <c r="O15" s="37">
        <v>0</v>
      </c>
      <c r="P15" s="37">
        <v>0</v>
      </c>
      <c r="Q15" s="37">
        <v>0</v>
      </c>
      <c r="R15" s="37">
        <v>0</v>
      </c>
      <c r="S15" s="37" t="e">
        <v>#DIV/0!</v>
      </c>
      <c r="T15" s="37">
        <f>'Résultats de mesures'!C15</f>
        <v>0</v>
      </c>
    </row>
    <row r="16" spans="1:21" x14ac:dyDescent="0.3">
      <c r="K16" s="37">
        <v>9</v>
      </c>
      <c r="L16" s="37">
        <v>2.0000000000000001E-4</v>
      </c>
      <c r="M16" s="37">
        <v>0</v>
      </c>
      <c r="N16" s="37">
        <v>2.0000000000000001E-4</v>
      </c>
      <c r="O16" s="37">
        <v>0</v>
      </c>
      <c r="P16" s="37">
        <v>0</v>
      </c>
      <c r="Q16" s="37">
        <v>0</v>
      </c>
      <c r="R16" s="37">
        <v>0</v>
      </c>
      <c r="S16" s="37" t="e">
        <v>#DIV/0!</v>
      </c>
      <c r="T16" s="37">
        <f>'Résultats de mesures'!C16</f>
        <v>0</v>
      </c>
    </row>
    <row r="17" spans="11:20" x14ac:dyDescent="0.3">
      <c r="K17" s="37">
        <v>10</v>
      </c>
      <c r="L17" s="37">
        <v>2.9999999999999997E-4</v>
      </c>
      <c r="M17" s="37">
        <v>0</v>
      </c>
      <c r="N17" s="37">
        <v>2.9999999999999997E-4</v>
      </c>
      <c r="O17" s="37">
        <v>0</v>
      </c>
      <c r="P17" s="37">
        <v>0</v>
      </c>
      <c r="Q17" s="37">
        <v>0</v>
      </c>
      <c r="R17" s="37">
        <v>0</v>
      </c>
      <c r="S17" s="37" t="e">
        <v>#DIV/0!</v>
      </c>
      <c r="T17" s="37">
        <f>'Résultats de mesures'!C17</f>
        <v>0</v>
      </c>
    </row>
    <row r="18" spans="11:20" x14ac:dyDescent="0.3">
      <c r="K18" s="37">
        <v>11</v>
      </c>
      <c r="L18" s="37">
        <v>5.0000000000000001E-4</v>
      </c>
      <c r="M18" s="37">
        <v>0</v>
      </c>
      <c r="N18" s="37">
        <v>5.0000000000000001E-4</v>
      </c>
      <c r="O18" s="37">
        <v>0</v>
      </c>
      <c r="P18" s="37">
        <v>0</v>
      </c>
      <c r="Q18" s="37">
        <v>0</v>
      </c>
      <c r="R18" s="37">
        <v>0</v>
      </c>
      <c r="S18" s="37" t="e">
        <v>#DIV/0!</v>
      </c>
      <c r="T18" s="37">
        <f>'Résultats de mesures'!C18</f>
        <v>0</v>
      </c>
    </row>
    <row r="19" spans="11:20" x14ac:dyDescent="0.3">
      <c r="K19" s="37">
        <v>12</v>
      </c>
      <c r="L19" s="37">
        <v>6.9999999999999999E-4</v>
      </c>
      <c r="M19" s="37">
        <v>0</v>
      </c>
      <c r="N19" s="37">
        <v>6.9999999999999999E-4</v>
      </c>
      <c r="O19" s="37">
        <v>0</v>
      </c>
      <c r="P19" s="37">
        <v>0</v>
      </c>
      <c r="Q19" s="37">
        <v>0</v>
      </c>
      <c r="R19" s="37">
        <v>0</v>
      </c>
      <c r="S19" s="37" t="e">
        <v>#DIV/0!</v>
      </c>
      <c r="T19" s="37">
        <f>'Résultats de mesures'!C19</f>
        <v>0</v>
      </c>
    </row>
  </sheetData>
  <sheetProtection sheet="1" objects="1" scenarios="1"/>
  <mergeCells count="10">
    <mergeCell ref="J5:J6"/>
    <mergeCell ref="B2:C3"/>
    <mergeCell ref="G5:G6"/>
    <mergeCell ref="H5:H6"/>
    <mergeCell ref="I5:I6"/>
    <mergeCell ref="A9:D9"/>
    <mergeCell ref="A8:D8"/>
    <mergeCell ref="A5:A6"/>
    <mergeCell ref="E5:E6"/>
    <mergeCell ref="F5:F6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3" name="Spinner 1">
              <controlPr defaultSize="0" autoPict="0">
                <anchor moveWithCells="1" sizeWithCells="1">
                  <from>
                    <xdr:col>0</xdr:col>
                    <xdr:colOff>685800</xdr:colOff>
                    <xdr:row>6</xdr:row>
                    <xdr:rowOff>0</xdr:rowOff>
                  </from>
                  <to>
                    <xdr:col>1</xdr:col>
                    <xdr:colOff>175260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2</vt:i4>
      </vt:variant>
    </vt:vector>
  </HeadingPairs>
  <TitlesOfParts>
    <vt:vector size="6" baseType="lpstr">
      <vt:lpstr>Grandeurs constantes</vt:lpstr>
      <vt:lpstr>Résultats de mesures</vt:lpstr>
      <vt:lpstr>Eval incertitudes</vt:lpstr>
      <vt:lpstr>Analyse des résultats</vt:lpstr>
      <vt:lpstr>D</vt:lpstr>
      <vt:lpstr>lambda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florence precloux</dc:creator>
  <cp:lastModifiedBy>Tristan Rondepierre</cp:lastModifiedBy>
  <dcterms:created xsi:type="dcterms:W3CDTF">2025-12-13T16:28:43Z</dcterms:created>
  <dcterms:modified xsi:type="dcterms:W3CDTF">2026-04-07T14:45:14Z</dcterms:modified>
</cp:coreProperties>
</file>